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ИСЦИПЛИНЫ\ОСБ\"/>
    </mc:Choice>
  </mc:AlternateContent>
  <xr:revisionPtr revIDLastSave="0" documentId="13_ncr:1_{FB0F1DD3-B1D7-459C-AEF6-E7403822FC4A}" xr6:coauthVersionLast="47" xr6:coauthVersionMax="47" xr10:uidLastSave="{00000000-0000-0000-0000-000000000000}"/>
  <bookViews>
    <workbookView xWindow="-120" yWindow="-120" windowWidth="29040" windowHeight="15720" xr2:uid="{839E6003-DD15-42BC-9A31-F715E7970ED0}"/>
  </bookViews>
  <sheets>
    <sheet name="Лист3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6" i="1" l="1"/>
  <c r="J65" i="1"/>
  <c r="I25" i="1"/>
  <c r="H25" i="1"/>
  <c r="G25" i="1"/>
  <c r="L33" i="1"/>
  <c r="M33" i="1"/>
  <c r="N33" i="1"/>
  <c r="N55" i="1"/>
  <c r="M55" i="1"/>
  <c r="L55" i="1"/>
  <c r="K55" i="1"/>
  <c r="J55" i="1"/>
  <c r="I55" i="1"/>
  <c r="H55" i="1"/>
  <c r="G55" i="1"/>
  <c r="F55" i="1"/>
  <c r="E55" i="1"/>
  <c r="N54" i="1"/>
  <c r="M54" i="1"/>
  <c r="E21" i="1" s="1"/>
  <c r="L54" i="1"/>
  <c r="K54" i="1"/>
  <c r="J54" i="1"/>
  <c r="I54" i="1"/>
  <c r="H54" i="1"/>
  <c r="G54" i="1"/>
  <c r="F54" i="1"/>
  <c r="E54" i="1"/>
  <c r="N53" i="1"/>
  <c r="M53" i="1"/>
  <c r="L53" i="1"/>
  <c r="K53" i="1"/>
  <c r="J53" i="1"/>
  <c r="I53" i="1"/>
  <c r="H53" i="1"/>
  <c r="G53" i="1"/>
  <c r="F53" i="1"/>
  <c r="E53" i="1"/>
  <c r="N52" i="1"/>
  <c r="M52" i="1"/>
  <c r="E20" i="1" s="1"/>
  <c r="L52" i="1"/>
  <c r="K52" i="1"/>
  <c r="J52" i="1"/>
  <c r="I52" i="1"/>
  <c r="H52" i="1"/>
  <c r="G52" i="1"/>
  <c r="F52" i="1"/>
  <c r="E52" i="1"/>
  <c r="N45" i="1"/>
  <c r="F19" i="1"/>
  <c r="E19" i="1"/>
  <c r="L45" i="1"/>
  <c r="K45" i="1"/>
  <c r="J45" i="1"/>
  <c r="M43" i="1"/>
  <c r="L43" i="1"/>
  <c r="N43" i="1"/>
  <c r="N39" i="1"/>
  <c r="I39" i="1"/>
  <c r="H39" i="1"/>
  <c r="G39" i="1"/>
  <c r="F39" i="1"/>
  <c r="E39" i="1"/>
  <c r="M39" i="1"/>
  <c r="L39" i="1"/>
  <c r="K39" i="1"/>
  <c r="J39" i="1"/>
  <c r="H36" i="1"/>
  <c r="G36" i="1"/>
  <c r="F36" i="1"/>
  <c r="E36" i="1"/>
  <c r="N36" i="1"/>
  <c r="M36" i="1"/>
  <c r="L36" i="1"/>
  <c r="K36" i="1"/>
  <c r="J36" i="1"/>
  <c r="H33" i="1"/>
  <c r="G33" i="1"/>
  <c r="F33" i="1"/>
  <c r="E33" i="1"/>
  <c r="M45" i="1"/>
  <c r="K33" i="1"/>
  <c r="I33" i="1"/>
  <c r="F21" i="1"/>
  <c r="D21" i="1"/>
  <c r="F20" i="1"/>
  <c r="D20" i="1"/>
  <c r="F12" i="1"/>
  <c r="G12" i="1" s="1"/>
  <c r="H12" i="1" s="1"/>
  <c r="I12" i="1" s="1"/>
  <c r="E12" i="1"/>
  <c r="D12" i="1"/>
  <c r="F11" i="1"/>
  <c r="E11" i="1"/>
  <c r="D11" i="1"/>
  <c r="E9" i="1"/>
  <c r="E13" i="1" s="1"/>
  <c r="E15" i="1" s="1"/>
  <c r="E17" i="1" s="1"/>
  <c r="O47" i="1"/>
  <c r="F6" i="1"/>
  <c r="D9" i="1"/>
  <c r="B11" i="1" l="1"/>
  <c r="B53" i="1"/>
  <c r="G20" i="1" s="1"/>
  <c r="H20" i="1" s="1"/>
  <c r="I20" i="1" s="1"/>
  <c r="D13" i="1"/>
  <c r="D15" i="1" s="1"/>
  <c r="D17" i="1" s="1"/>
  <c r="B55" i="1"/>
  <c r="G21" i="1" s="1"/>
  <c r="H21" i="1" s="1"/>
  <c r="I21" i="1" s="1"/>
  <c r="J46" i="1"/>
  <c r="O48" i="1" s="1"/>
  <c r="O49" i="1" s="1"/>
  <c r="G19" i="1" s="1"/>
  <c r="D40" i="1"/>
  <c r="D18" i="1"/>
  <c r="D22" i="1" s="1"/>
  <c r="E18" i="1"/>
  <c r="E22" i="1" s="1"/>
  <c r="F9" i="1"/>
  <c r="F13" i="1" s="1"/>
  <c r="F15" i="1" s="1"/>
  <c r="F17" i="1" s="1"/>
  <c r="G11" i="1"/>
  <c r="H11" i="1" s="1"/>
  <c r="I11" i="1" s="1"/>
  <c r="D19" i="1"/>
  <c r="G9" i="1"/>
  <c r="G13" i="1" s="1"/>
  <c r="G15" i="1" s="1"/>
  <c r="G17" i="1" s="1"/>
  <c r="J33" i="1"/>
  <c r="I36" i="1"/>
  <c r="D37" i="1" s="1"/>
  <c r="D6" i="1"/>
  <c r="E6" i="1"/>
  <c r="B6" i="1" l="1"/>
  <c r="D34" i="1"/>
  <c r="L66" i="1"/>
  <c r="F18" i="1"/>
  <c r="F22" i="1"/>
  <c r="G22" i="1"/>
  <c r="G26" i="1" s="1"/>
  <c r="P47" i="1"/>
  <c r="P48" i="1" s="1"/>
  <c r="P49" i="1" s="1"/>
  <c r="H19" i="1" s="1"/>
  <c r="H9" i="1"/>
  <c r="H13" i="1" s="1"/>
  <c r="H15" i="1" s="1"/>
  <c r="H17" i="1" s="1"/>
  <c r="H22" i="1" l="1"/>
  <c r="H26" i="1" s="1"/>
  <c r="Q47" i="1"/>
  <c r="Q48" i="1" s="1"/>
  <c r="Q49" i="1" s="1"/>
  <c r="I19" i="1" s="1"/>
  <c r="I9" i="1"/>
  <c r="I13" i="1" s="1"/>
  <c r="I15" i="1" s="1"/>
  <c r="I17" i="1" s="1"/>
  <c r="I22" i="1" l="1"/>
  <c r="D23" i="1" s="1"/>
  <c r="I26" i="1" l="1"/>
  <c r="D27" i="1" s="1"/>
  <c r="L65" i="1" s="1"/>
  <c r="L67" i="1" s="1"/>
</calcChain>
</file>

<file path=xl/sharedStrings.xml><?xml version="1.0" encoding="utf-8"?>
<sst xmlns="http://schemas.openxmlformats.org/spreadsheetml/2006/main" count="116" uniqueCount="104">
  <si>
    <t>Показатель</t>
  </si>
  <si>
    <t>Ретроспективный период</t>
  </si>
  <si>
    <t>Прогнозный период</t>
  </si>
  <si>
    <t>Постпрогнозный период</t>
  </si>
  <si>
    <t>2024 г.</t>
  </si>
  <si>
    <t>2025 г.</t>
  </si>
  <si>
    <t>2026 г.</t>
  </si>
  <si>
    <t>Выручка, тыс. руб.</t>
  </si>
  <si>
    <t xml:space="preserve">Средний темп роста </t>
  </si>
  <si>
    <t>Темпы роста выручки, %</t>
  </si>
  <si>
    <t>Себестоимость продаж, тыс. руб.</t>
  </si>
  <si>
    <t>Темп роста себестоимости, %</t>
  </si>
  <si>
    <t xml:space="preserve">Валовая перибыль, тыс. руб. </t>
  </si>
  <si>
    <t xml:space="preserve"> Прочие доходы, тыс. руб.</t>
  </si>
  <si>
    <t>Прочие расходы, тыс. руб.</t>
  </si>
  <si>
    <t xml:space="preserve">Прибыль (убыток) от налогообложения, тыс. руб. </t>
  </si>
  <si>
    <t xml:space="preserve">Налог на прибыль, тыс. руб. </t>
  </si>
  <si>
    <t xml:space="preserve">Чистая прибыль, тыс. руб. </t>
  </si>
  <si>
    <t>Расчет денежного потока</t>
  </si>
  <si>
    <t xml:space="preserve">Амортизационные отчисления, тыс. руб. </t>
  </si>
  <si>
    <t xml:space="preserve"> Прирост (уменьшение) собственного оборотного капитала , тыс. руб. </t>
  </si>
  <si>
    <t xml:space="preserve">Уменьшение (прирост) долгосрочной задолженности, тыс. руб. </t>
  </si>
  <si>
    <t xml:space="preserve"> Капитальные вложения (доход от продажи активов), тыс. руб. </t>
  </si>
  <si>
    <t xml:space="preserve">Денежный поток, тыс. руб. </t>
  </si>
  <si>
    <t>Стоимость реверсии, тыс. руб.</t>
  </si>
  <si>
    <t>Ожидаемые темпы роста денежного потока в первый год построгнозного периода (с учетом ограничение по модели Гордона), %</t>
  </si>
  <si>
    <t>Коэффициент текущей стоимости</t>
  </si>
  <si>
    <t xml:space="preserve"> Текущая стоимость денежныых потоков без учета стоимости реверсии, тыс.руб.</t>
  </si>
  <si>
    <t>Стоимость предприятия, тыс.руб.</t>
  </si>
  <si>
    <t>Темп роста, %</t>
  </si>
  <si>
    <t>Средний темп роста, %</t>
  </si>
  <si>
    <t>Прибыль (убыток) до налогообложения, тыс. руб.</t>
  </si>
  <si>
    <t>Стоимость основных средств</t>
  </si>
  <si>
    <t>Амортизация</t>
  </si>
  <si>
    <t>1300-1100</t>
  </si>
  <si>
    <t>Собственный оборотный капитал</t>
  </si>
  <si>
    <t>2022 г.</t>
  </si>
  <si>
    <t>Отношение СОК к выручке</t>
  </si>
  <si>
    <t>Среднее</t>
  </si>
  <si>
    <t>Выручка прогноз</t>
  </si>
  <si>
    <t>СОК (прогноз)</t>
  </si>
  <si>
    <t>Прирост (уменьшение) СОК</t>
  </si>
  <si>
    <t>Долгосрочная задолженность</t>
  </si>
  <si>
    <t xml:space="preserve"> Капитальные вложения (доход от продажи активов)</t>
  </si>
  <si>
    <t>Изменение долгосрочной задолженности</t>
  </si>
  <si>
    <t>Среднее за 10 лет</t>
  </si>
  <si>
    <t>Темп изменения ДЗ</t>
  </si>
  <si>
    <t>Изменение стоимости капитальных вложений</t>
  </si>
  <si>
    <t>среднее за 10 лет</t>
  </si>
  <si>
    <t>Темп изменения КВ</t>
  </si>
  <si>
    <t>Наименование показателя</t>
  </si>
  <si>
    <t>Величина</t>
  </si>
  <si>
    <t>показателя по балансу,</t>
  </si>
  <si>
    <t>показателя по оценке,</t>
  </si>
  <si>
    <t>тыс.руб.</t>
  </si>
  <si>
    <t>тыс. руб.</t>
  </si>
  <si>
    <t>I. Активы</t>
  </si>
  <si>
    <t>-</t>
  </si>
  <si>
    <t>1. Нематериальные активы</t>
  </si>
  <si>
    <t>Подход к оценке</t>
  </si>
  <si>
    <t xml:space="preserve">Стоимость, </t>
  </si>
  <si>
    <t>Вес, %</t>
  </si>
  <si>
    <t xml:space="preserve">Взвешенное значение, </t>
  </si>
  <si>
    <t>2. Основные средства</t>
  </si>
  <si>
    <t>3.  Долгосрочные и краткосрочные финансовые вложения</t>
  </si>
  <si>
    <t>Доходный</t>
  </si>
  <si>
    <t>Затратный</t>
  </si>
  <si>
    <t>4. Прочие внеоборотные активы</t>
  </si>
  <si>
    <t>Рыночная стоимость объекта оценки</t>
  </si>
  <si>
    <t>5. Запасы</t>
  </si>
  <si>
    <t>6. НДС по приобретенным ценностям</t>
  </si>
  <si>
    <t>7. Дебиторская задолженность</t>
  </si>
  <si>
    <t>8. Денежные средства</t>
  </si>
  <si>
    <t>9. Прочие оборотные активы</t>
  </si>
  <si>
    <t>10. Итого активы, принимаемые к расчету (сумма строк I-II)</t>
  </si>
  <si>
    <t>II. Пассивы</t>
  </si>
  <si>
    <t>11. Долгосрочные обязательства по займам и кредитам</t>
  </si>
  <si>
    <t>12. Прочие долгосрочные обязательства</t>
  </si>
  <si>
    <t>13. Краткосрочные обязательства по займам и кредитам</t>
  </si>
  <si>
    <t>14. Кредиторская задолженность</t>
  </si>
  <si>
    <t>15. Оценочные обязательства</t>
  </si>
  <si>
    <t>17. Итого пассивы, принимаемые к расчету</t>
  </si>
  <si>
    <t xml:space="preserve">181. Стоимость чистых активов </t>
  </si>
  <si>
    <t>2027 г.</t>
  </si>
  <si>
    <t xml:space="preserve">2023 г. </t>
  </si>
  <si>
    <t>r</t>
  </si>
  <si>
    <t>,</t>
  </si>
  <si>
    <r>
      <t xml:space="preserve">где </t>
    </r>
    <r>
      <rPr>
        <i/>
        <sz val="11"/>
        <color theme="1"/>
        <rFont val="Times New Roman"/>
        <family val="1"/>
        <charset val="204"/>
      </rPr>
      <t>r</t>
    </r>
    <r>
      <rPr>
        <vertAlign val="subscript"/>
        <sz val="11"/>
        <color theme="1"/>
        <rFont val="Times New Roman"/>
        <family val="1"/>
        <charset val="204"/>
      </rPr>
      <t>f</t>
    </r>
    <r>
      <rPr>
        <sz val="11"/>
        <color theme="1"/>
        <rFont val="Times New Roman"/>
        <family val="1"/>
        <charset val="204"/>
      </rPr>
      <t xml:space="preserve"> – безрисковая ставка дохода</t>
    </r>
  </si>
  <si>
    <t>β – коэффициент бета;</t>
  </si>
  <si>
    <r>
      <t xml:space="preserve">2. </t>
    </r>
    <r>
      <rPr>
        <sz val="12"/>
        <color theme="1"/>
        <rFont val="Symbol"/>
        <family val="1"/>
        <charset val="2"/>
      </rPr>
      <t>b</t>
    </r>
    <r>
      <rPr>
        <sz val="12"/>
        <color theme="1"/>
        <rFont val="Times New Roman"/>
        <family val="1"/>
        <charset val="204"/>
      </rPr>
      <t xml:space="preserve"> = 1, 25</t>
    </r>
  </si>
  <si>
    <r>
      <t>r</t>
    </r>
    <r>
      <rPr>
        <vertAlign val="subscript"/>
        <sz val="11"/>
        <color theme="1"/>
        <rFont val="Times New Roman"/>
        <family val="1"/>
        <charset val="204"/>
      </rPr>
      <t>m</t>
    </r>
    <r>
      <rPr>
        <sz val="11"/>
        <color theme="1"/>
        <rFont val="Times New Roman"/>
        <family val="1"/>
        <charset val="204"/>
      </rPr>
      <t xml:space="preserve"> – среднерыночная ставка дохода;</t>
    </r>
  </si>
  <si>
    <t>3. Рыночная премия – 9 %</t>
  </si>
  <si>
    <r>
      <t>S</t>
    </r>
    <r>
      <rPr>
        <vertAlign val="sub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– риск, связанный с особенностями деятельности компании;</t>
    </r>
  </si>
  <si>
    <r>
      <t>S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– риск, связанный с размером компании;</t>
    </r>
  </si>
  <si>
    <t>C – страновой риск.</t>
  </si>
  <si>
    <t>Модель Гордона для определения стоимости в постпрогнозный период:</t>
  </si>
  <si>
    <t>Среднерыночная ставка дохода (средняя ставка по вкладам)</t>
  </si>
  <si>
    <t xml:space="preserve">1. Безрисковая ставка – </t>
  </si>
  <si>
    <t>Ставка по ОФЗ со сроком погашения до трех лет:  https://cbr.ru/hd_base/zcyc_params/</t>
  </si>
  <si>
    <r>
      <t>4. S</t>
    </r>
    <r>
      <rPr>
        <vertAlign val="sub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 xml:space="preserve">= </t>
    </r>
    <r>
      <rPr>
        <sz val="12"/>
        <color rgb="FFFF0000"/>
        <rFont val="Times New Roman"/>
        <family val="1"/>
        <charset val="204"/>
      </rPr>
      <t>7,25</t>
    </r>
    <r>
      <rPr>
        <sz val="12"/>
        <color theme="1"/>
        <rFont val="Times New Roman"/>
        <family val="1"/>
        <charset val="204"/>
      </rPr>
      <t xml:space="preserve"> %</t>
    </r>
  </si>
  <si>
    <t>Ставка дисконтирования, %</t>
  </si>
  <si>
    <t>1.Модель оценки капитальных активов (САРМ) для определения ставки дисконта:</t>
  </si>
  <si>
    <t>2. Или для ставки дисконтирования выбирается модель WACC</t>
  </si>
  <si>
    <t>Вспомогательная таблица для расчета показателей денежного потока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</si>
</sst>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5C0303"/>
      <name val="Arial"/>
      <family val="2"/>
      <charset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vertAlign val="subscript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rgb="FF00000A"/>
      </left>
      <right style="medium">
        <color rgb="FF00000A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wrapText="1"/>
    </xf>
    <xf numFmtId="3" fontId="5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64" fontId="0" fillId="0" borderId="0" xfId="0" applyNumberFormat="1"/>
    <xf numFmtId="164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top" wrapText="1"/>
    </xf>
    <xf numFmtId="0" fontId="0" fillId="0" borderId="1" xfId="0" applyBorder="1"/>
    <xf numFmtId="0" fontId="4" fillId="3" borderId="1" xfId="0" applyFont="1" applyFill="1" applyBorder="1" applyAlignment="1">
      <alignment horizontal="justify" vertical="top" wrapText="1"/>
    </xf>
    <xf numFmtId="3" fontId="4" fillId="5" borderId="5" xfId="0" applyNumberFormat="1" applyFont="1" applyFill="1" applyBorder="1" applyAlignment="1">
      <alignment horizontal="center" wrapText="1"/>
    </xf>
    <xf numFmtId="3" fontId="4" fillId="5" borderId="6" xfId="0" applyNumberFormat="1" applyFont="1" applyFill="1" applyBorder="1" applyAlignment="1">
      <alignment horizontal="center" wrapText="1"/>
    </xf>
    <xf numFmtId="3" fontId="4" fillId="5" borderId="7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wrapText="1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3" fontId="4" fillId="3" borderId="5" xfId="0" applyNumberFormat="1" applyFont="1" applyFill="1" applyBorder="1" applyAlignment="1">
      <alignment horizontal="center" wrapText="1"/>
    </xf>
    <xf numFmtId="3" fontId="4" fillId="3" borderId="6" xfId="0" applyNumberFormat="1" applyFont="1" applyFill="1" applyBorder="1" applyAlignment="1">
      <alignment horizontal="center" wrapText="1"/>
    </xf>
    <xf numFmtId="3" fontId="4" fillId="3" borderId="7" xfId="0" applyNumberFormat="1" applyFont="1" applyFill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1" xfId="0" applyNumberFormat="1" applyBorder="1"/>
    <xf numFmtId="2" fontId="2" fillId="0" borderId="1" xfId="0" applyNumberFormat="1" applyFont="1" applyBorder="1"/>
    <xf numFmtId="2" fontId="0" fillId="0" borderId="1" xfId="0" applyNumberFormat="1" applyBorder="1"/>
    <xf numFmtId="164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3" fontId="6" fillId="0" borderId="14" xfId="0" applyNumberFormat="1" applyFont="1" applyBorder="1"/>
    <xf numFmtId="2" fontId="3" fillId="5" borderId="5" xfId="0" applyNumberFormat="1" applyFont="1" applyFill="1" applyBorder="1" applyAlignment="1">
      <alignment horizontal="right"/>
    </xf>
    <xf numFmtId="2" fontId="3" fillId="5" borderId="6" xfId="0" applyNumberFormat="1" applyFont="1" applyFill="1" applyBorder="1" applyAlignment="1">
      <alignment horizontal="right"/>
    </xf>
    <xf numFmtId="2" fontId="3" fillId="5" borderId="7" xfId="0" applyNumberFormat="1" applyFont="1" applyFill="1" applyBorder="1" applyAlignment="1">
      <alignment horizontal="right"/>
    </xf>
    <xf numFmtId="0" fontId="0" fillId="5" borderId="0" xfId="0" applyFill="1"/>
    <xf numFmtId="0" fontId="7" fillId="3" borderId="15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vertical="top" wrapText="1"/>
    </xf>
    <xf numFmtId="0" fontId="7" fillId="3" borderId="21" xfId="0" applyFont="1" applyFill="1" applyBorder="1" applyAlignment="1">
      <alignment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vertical="top" wrapText="1"/>
    </xf>
    <xf numFmtId="3" fontId="7" fillId="3" borderId="20" xfId="0" applyNumberFormat="1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vertical="top" wrapText="1"/>
    </xf>
    <xf numFmtId="3" fontId="7" fillId="3" borderId="15" xfId="0" applyNumberFormat="1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vertical="top" wrapText="1"/>
    </xf>
    <xf numFmtId="0" fontId="7" fillId="3" borderId="19" xfId="0" applyFont="1" applyFill="1" applyBorder="1" applyAlignment="1">
      <alignment horizontal="center" vertical="top" wrapText="1"/>
    </xf>
    <xf numFmtId="3" fontId="7" fillId="3" borderId="22" xfId="0" applyNumberFormat="1" applyFont="1" applyFill="1" applyBorder="1" applyAlignment="1">
      <alignment horizontal="center" vertical="top" wrapText="1"/>
    </xf>
    <xf numFmtId="3" fontId="7" fillId="3" borderId="23" xfId="0" applyNumberFormat="1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9" fillId="2" borderId="0" xfId="1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164" fontId="9" fillId="6" borderId="0" xfId="1" applyNumberFormat="1" applyFont="1" applyFill="1"/>
    <xf numFmtId="0" fontId="0" fillId="0" borderId="0" xfId="0" applyAlignment="1">
      <alignment horizontal="center"/>
    </xf>
    <xf numFmtId="0" fontId="7" fillId="6" borderId="20" xfId="0" applyFont="1" applyFill="1" applyBorder="1" applyAlignment="1">
      <alignment horizontal="center" vertical="top" wrapText="1"/>
    </xf>
    <xf numFmtId="3" fontId="8" fillId="3" borderId="20" xfId="0" applyNumberFormat="1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wrapText="1"/>
    </xf>
    <xf numFmtId="3" fontId="6" fillId="0" borderId="1" xfId="0" applyNumberFormat="1" applyFont="1" applyBorder="1"/>
    <xf numFmtId="0" fontId="6" fillId="0" borderId="1" xfId="0" applyFon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14</xdr:row>
          <xdr:rowOff>0</xdr:rowOff>
        </xdr:from>
        <xdr:to>
          <xdr:col>11</xdr:col>
          <xdr:colOff>2628900</xdr:colOff>
          <xdr:row>15</xdr:row>
          <xdr:rowOff>47625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128C6C8-9406-4129-9F0C-95A3EA015A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266700</xdr:colOff>
          <xdr:row>24</xdr:row>
          <xdr:rowOff>0</xdr:rowOff>
        </xdr:from>
        <xdr:to>
          <xdr:col>11</xdr:col>
          <xdr:colOff>1514474</xdr:colOff>
          <xdr:row>25</xdr:row>
          <xdr:rowOff>345475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EC2FB70-16E1-48F8-927C-756D13CC18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&#1089;&#1086;%20&#1089;&#1090;&#1091;&#1076;&#1077;&#1085;&#1090;&#1072;&#1084;&#1080;/&#1050;&#1091;&#1088;&#1089;&#1086;&#1074;&#1072;&#1103;%20&#1054;&#1057;&#1041;/&#1055;&#1077;&#1085;&#1079;&#1072;&#1084;&#1086;&#1083;&#1080;&#1085;&#1074;&#1077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69">
          <cell r="F69">
            <v>21032829</v>
          </cell>
        </row>
        <row r="85">
          <cell r="G85">
            <v>2854817</v>
          </cell>
          <cell r="H85">
            <v>2441733</v>
          </cell>
          <cell r="I85">
            <v>1424772</v>
          </cell>
        </row>
        <row r="87">
          <cell r="G87">
            <v>3029081</v>
          </cell>
          <cell r="H87">
            <v>2659852</v>
          </cell>
          <cell r="I87">
            <v>1149666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4DFA-4A83-4D35-BBDD-12AF36861A93}">
  <dimension ref="A3:Q82"/>
  <sheetViews>
    <sheetView tabSelected="1" topLeftCell="A52" workbookViewId="0">
      <selection activeCell="K63" sqref="K63:K64"/>
    </sheetView>
  </sheetViews>
  <sheetFormatPr defaultRowHeight="15" x14ac:dyDescent="0.25"/>
  <cols>
    <col min="1" max="1" width="26.7109375" customWidth="1"/>
    <col min="3" max="3" width="39.5703125" customWidth="1"/>
    <col min="4" max="4" width="14.28515625" customWidth="1"/>
    <col min="5" max="5" width="16.140625" customWidth="1"/>
    <col min="6" max="6" width="11.28515625" customWidth="1"/>
    <col min="7" max="7" width="12.42578125" customWidth="1"/>
    <col min="8" max="8" width="13.85546875" customWidth="1"/>
    <col min="9" max="9" width="27" customWidth="1"/>
    <col min="10" max="10" width="16.7109375" customWidth="1"/>
    <col min="11" max="11" width="11.7109375" bestFit="1" customWidth="1"/>
    <col min="12" max="12" width="49.85546875" customWidth="1"/>
    <col min="13" max="13" width="7.5703125" customWidth="1"/>
    <col min="14" max="14" width="18.7109375" customWidth="1"/>
    <col min="15" max="16" width="14.7109375" customWidth="1"/>
    <col min="17" max="17" width="11.85546875" customWidth="1"/>
  </cols>
  <sheetData>
    <row r="3" spans="1:17" ht="29.25" customHeight="1" x14ac:dyDescent="0.25">
      <c r="C3" s="1" t="s">
        <v>0</v>
      </c>
      <c r="D3" s="1" t="s">
        <v>1</v>
      </c>
      <c r="E3" s="1"/>
      <c r="F3" s="1"/>
      <c r="G3" s="1" t="s">
        <v>2</v>
      </c>
      <c r="H3" s="1"/>
      <c r="I3" s="1"/>
      <c r="J3" s="2" t="s">
        <v>3</v>
      </c>
    </row>
    <row r="4" spans="1:17" x14ac:dyDescent="0.25">
      <c r="C4" s="1"/>
      <c r="D4" s="3" t="s">
        <v>36</v>
      </c>
      <c r="E4" s="3" t="s">
        <v>84</v>
      </c>
      <c r="F4" s="3" t="s">
        <v>4</v>
      </c>
      <c r="G4" s="3" t="s">
        <v>5</v>
      </c>
      <c r="H4" s="4" t="s">
        <v>6</v>
      </c>
      <c r="I4" s="4" t="s">
        <v>83</v>
      </c>
      <c r="J4" s="2"/>
    </row>
    <row r="5" spans="1:17" ht="17.25" customHeight="1" x14ac:dyDescent="0.25">
      <c r="C5" s="5" t="s">
        <v>7</v>
      </c>
      <c r="D5" s="6"/>
      <c r="E5" s="6"/>
      <c r="F5" s="6"/>
      <c r="G5" s="3"/>
      <c r="H5" s="7"/>
      <c r="I5" s="7"/>
    </row>
    <row r="6" spans="1:17" ht="19.5" customHeight="1" x14ac:dyDescent="0.25">
      <c r="A6" s="8" t="s">
        <v>8</v>
      </c>
      <c r="B6" s="9" t="e">
        <f>SUM(D6:F6)/3</f>
        <v>#DIV/0!</v>
      </c>
      <c r="C6" s="5" t="s">
        <v>9</v>
      </c>
      <c r="D6" s="10">
        <f>D5/[1]Лист1!F69*100</f>
        <v>0</v>
      </c>
      <c r="E6" s="10" t="e">
        <f>E5/D5*100</f>
        <v>#DIV/0!</v>
      </c>
      <c r="F6" s="10" t="e">
        <f>F5/E5*100</f>
        <v>#DIV/0!</v>
      </c>
      <c r="G6" s="3">
        <v>15</v>
      </c>
      <c r="H6" s="4">
        <v>15</v>
      </c>
      <c r="I6" s="4">
        <v>15</v>
      </c>
    </row>
    <row r="7" spans="1:17" ht="24" customHeight="1" x14ac:dyDescent="0.25">
      <c r="B7">
        <v>107.35</v>
      </c>
      <c r="C7" s="5" t="s">
        <v>10</v>
      </c>
      <c r="D7" s="6"/>
      <c r="E7" s="6"/>
      <c r="F7" s="6"/>
      <c r="G7" s="11"/>
      <c r="H7" s="7"/>
      <c r="I7" s="7"/>
    </row>
    <row r="8" spans="1:17" ht="18.75" customHeight="1" x14ac:dyDescent="0.25">
      <c r="C8" s="12" t="s">
        <v>11</v>
      </c>
      <c r="D8" s="13"/>
      <c r="E8" s="13"/>
      <c r="F8" s="14"/>
      <c r="G8" s="3"/>
      <c r="H8" s="4"/>
      <c r="I8" s="4"/>
    </row>
    <row r="9" spans="1:17" ht="21" customHeight="1" x14ac:dyDescent="0.25">
      <c r="C9" s="15" t="s">
        <v>12</v>
      </c>
      <c r="D9" s="16">
        <f>D5-D7</f>
        <v>0</v>
      </c>
      <c r="E9" s="16">
        <f t="shared" ref="E9:I9" si="0">E5-E7</f>
        <v>0</v>
      </c>
      <c r="F9" s="16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</row>
    <row r="10" spans="1:17" ht="15" customHeight="1" x14ac:dyDescent="0.25">
      <c r="C10" s="18"/>
      <c r="D10" s="16"/>
      <c r="E10" s="16"/>
      <c r="F10" s="16"/>
      <c r="G10" s="17"/>
      <c r="H10" s="17"/>
      <c r="I10" s="17"/>
    </row>
    <row r="11" spans="1:17" ht="16.5" customHeight="1" x14ac:dyDescent="0.25">
      <c r="B11">
        <f>F11/D11*100</f>
        <v>49.907647320301088</v>
      </c>
      <c r="C11" s="19" t="s">
        <v>13</v>
      </c>
      <c r="D11" s="20">
        <f>[1]Лист1!G85</f>
        <v>2854817</v>
      </c>
      <c r="E11" s="20">
        <f>[1]Лист1!H85</f>
        <v>2441733</v>
      </c>
      <c r="F11" s="20">
        <f>[1]Лист1!I85</f>
        <v>1424772</v>
      </c>
      <c r="G11" s="21">
        <f t="shared" ref="G11:I12" si="1">F11*1.001</f>
        <v>1426196.7719999999</v>
      </c>
      <c r="H11" s="22">
        <f t="shared" si="1"/>
        <v>1427622.9687719997</v>
      </c>
      <c r="I11" s="22">
        <f t="shared" si="1"/>
        <v>1429050.5917407714</v>
      </c>
    </row>
    <row r="12" spans="1:17" x14ac:dyDescent="0.25">
      <c r="C12" s="19" t="s">
        <v>14</v>
      </c>
      <c r="D12" s="20">
        <f>[1]Лист1!G87</f>
        <v>3029081</v>
      </c>
      <c r="E12" s="20">
        <f>[1]Лист1!H87</f>
        <v>2659852</v>
      </c>
      <c r="F12" s="20">
        <f>[1]Лист1!I87</f>
        <v>1149666</v>
      </c>
      <c r="G12" s="21">
        <f t="shared" si="1"/>
        <v>1150815.666</v>
      </c>
      <c r="H12" s="22">
        <f t="shared" si="1"/>
        <v>1151966.4816659999</v>
      </c>
      <c r="I12" s="22">
        <f t="shared" si="1"/>
        <v>1153118.4481476657</v>
      </c>
    </row>
    <row r="13" spans="1:17" ht="42" customHeight="1" x14ac:dyDescent="0.25">
      <c r="C13" s="5" t="s">
        <v>15</v>
      </c>
      <c r="D13" s="23">
        <f>D9+D11-D12</f>
        <v>-174264</v>
      </c>
      <c r="E13" s="23">
        <f t="shared" ref="E13:I13" si="2">E9+E11-E12</f>
        <v>-218119</v>
      </c>
      <c r="F13" s="23">
        <f t="shared" si="2"/>
        <v>275106</v>
      </c>
      <c r="G13" s="23">
        <f t="shared" si="2"/>
        <v>275381.10599999991</v>
      </c>
      <c r="H13" s="23">
        <f t="shared" si="2"/>
        <v>275656.48710599984</v>
      </c>
      <c r="I13" s="23">
        <f t="shared" si="2"/>
        <v>275932.14359310572</v>
      </c>
      <c r="L13" s="76" t="s">
        <v>100</v>
      </c>
      <c r="M13" s="76" t="s">
        <v>85</v>
      </c>
      <c r="N13" s="82"/>
    </row>
    <row r="14" spans="1:17" ht="52.5" customHeight="1" x14ac:dyDescent="0.25">
      <c r="C14" s="5" t="s">
        <v>16</v>
      </c>
      <c r="D14" s="3">
        <v>10500</v>
      </c>
      <c r="E14" s="3">
        <v>9901</v>
      </c>
      <c r="F14" s="3">
        <v>16521</v>
      </c>
      <c r="G14" s="11">
        <v>17365</v>
      </c>
      <c r="H14" s="11">
        <v>19852</v>
      </c>
      <c r="I14" s="11">
        <v>20010</v>
      </c>
      <c r="L14" s="77" t="s">
        <v>101</v>
      </c>
    </row>
    <row r="15" spans="1:17" ht="24.75" customHeight="1" x14ac:dyDescent="0.25">
      <c r="C15" s="5" t="s">
        <v>17</v>
      </c>
      <c r="D15" s="3">
        <f>D13-D14</f>
        <v>-184764</v>
      </c>
      <c r="E15" s="3">
        <f t="shared" ref="E15:F15" si="3">E13-E14</f>
        <v>-228020</v>
      </c>
      <c r="F15" s="3">
        <f t="shared" si="3"/>
        <v>258585</v>
      </c>
      <c r="G15" s="11">
        <f>G13-G14</f>
        <v>258016.10599999991</v>
      </c>
      <c r="H15" s="11">
        <f t="shared" ref="H15:I15" si="4">H13-H14</f>
        <v>255804.48710599984</v>
      </c>
      <c r="I15" s="11">
        <f t="shared" si="4"/>
        <v>255922.14359310572</v>
      </c>
      <c r="L15" s="78" t="s">
        <v>86</v>
      </c>
    </row>
    <row r="16" spans="1:17" ht="22.5" customHeight="1" x14ac:dyDescent="0.25">
      <c r="C16" s="1" t="s">
        <v>18</v>
      </c>
      <c r="D16" s="1"/>
      <c r="E16" s="1"/>
      <c r="F16" s="1"/>
      <c r="G16" s="1"/>
      <c r="H16" s="4"/>
      <c r="I16" s="4"/>
      <c r="L16" s="77" t="s">
        <v>87</v>
      </c>
      <c r="N16" s="79" t="s">
        <v>97</v>
      </c>
      <c r="O16" s="80"/>
      <c r="P16" s="81"/>
      <c r="Q16" t="s">
        <v>98</v>
      </c>
    </row>
    <row r="17" spans="3:16" ht="19.5" customHeight="1" x14ac:dyDescent="0.25">
      <c r="C17" s="5" t="s">
        <v>17</v>
      </c>
      <c r="D17" s="3">
        <f>D15</f>
        <v>-184764</v>
      </c>
      <c r="E17" s="3">
        <f t="shared" ref="E17:I17" si="5">E15</f>
        <v>-228020</v>
      </c>
      <c r="F17" s="3">
        <f t="shared" si="5"/>
        <v>258585</v>
      </c>
      <c r="G17" s="11">
        <f t="shared" si="5"/>
        <v>258016.10599999991</v>
      </c>
      <c r="H17" s="3">
        <f t="shared" si="5"/>
        <v>255804.48710599984</v>
      </c>
      <c r="I17" s="11">
        <f t="shared" si="5"/>
        <v>255922.14359310572</v>
      </c>
      <c r="L17" s="77" t="s">
        <v>88</v>
      </c>
      <c r="N17" s="79" t="s">
        <v>89</v>
      </c>
      <c r="O17" s="80"/>
      <c r="P17" s="81"/>
    </row>
    <row r="18" spans="3:16" ht="31.5" x14ac:dyDescent="0.25">
      <c r="C18" s="24" t="s">
        <v>19</v>
      </c>
      <c r="D18">
        <f>D17*0.1</f>
        <v>-18476.400000000001</v>
      </c>
      <c r="E18" s="25">
        <f t="shared" ref="E18:F18" si="6">E17*0.1</f>
        <v>-22802</v>
      </c>
      <c r="F18">
        <f t="shared" si="6"/>
        <v>25858.5</v>
      </c>
      <c r="G18" s="3">
        <v>113770</v>
      </c>
      <c r="H18" s="3">
        <v>130835</v>
      </c>
      <c r="I18" s="3">
        <v>150460</v>
      </c>
      <c r="L18" s="77" t="s">
        <v>90</v>
      </c>
      <c r="N18" s="79" t="s">
        <v>91</v>
      </c>
      <c r="O18" s="80"/>
      <c r="P18" s="81"/>
    </row>
    <row r="19" spans="3:16" ht="31.5" x14ac:dyDescent="0.25">
      <c r="C19" s="24" t="s">
        <v>20</v>
      </c>
      <c r="D19" s="5" t="e">
        <f>#REF!</f>
        <v>#REF!</v>
      </c>
      <c r="E19" s="5" t="e">
        <f>#REF!</f>
        <v>#REF!</v>
      </c>
      <c r="F19" s="5" t="e">
        <f>#REF!</f>
        <v>#REF!</v>
      </c>
      <c r="G19" s="10" t="e">
        <f>O49</f>
        <v>#DIV/0!</v>
      </c>
      <c r="H19" s="10" t="e">
        <f t="shared" ref="H19:I19" si="7">P49</f>
        <v>#DIV/0!</v>
      </c>
      <c r="I19" s="10" t="e">
        <f t="shared" si="7"/>
        <v>#DIV/0!</v>
      </c>
      <c r="L19" s="77" t="s">
        <v>92</v>
      </c>
      <c r="N19" s="79" t="s">
        <v>99</v>
      </c>
      <c r="O19" s="80"/>
      <c r="P19" s="81"/>
    </row>
    <row r="20" spans="3:16" ht="31.5" x14ac:dyDescent="0.25">
      <c r="C20" s="24" t="s">
        <v>21</v>
      </c>
      <c r="D20" s="23">
        <f>L52</f>
        <v>0</v>
      </c>
      <c r="E20" s="23">
        <f t="shared" ref="E20:F20" si="8">M52</f>
        <v>0</v>
      </c>
      <c r="F20" s="23">
        <f t="shared" si="8"/>
        <v>0</v>
      </c>
      <c r="G20" s="11" t="e">
        <f>F20*B53/100</f>
        <v>#DIV/0!</v>
      </c>
      <c r="H20" s="11" t="e">
        <f>G20*B53/100</f>
        <v>#DIV/0!</v>
      </c>
      <c r="I20" s="11" t="e">
        <f>H20*B53/100</f>
        <v>#DIV/0!</v>
      </c>
      <c r="L20" s="77" t="s">
        <v>93</v>
      </c>
      <c r="N20" t="s">
        <v>96</v>
      </c>
    </row>
    <row r="21" spans="3:16" ht="30" x14ac:dyDescent="0.25">
      <c r="C21" s="24" t="s">
        <v>22</v>
      </c>
      <c r="D21" s="23">
        <f>L54</f>
        <v>0</v>
      </c>
      <c r="E21" s="23">
        <f t="shared" ref="E21:F21" si="9">M54</f>
        <v>0</v>
      </c>
      <c r="F21" s="23">
        <f t="shared" si="9"/>
        <v>0</v>
      </c>
      <c r="G21" s="11" t="e">
        <f>F21*B55/100</f>
        <v>#DIV/0!</v>
      </c>
      <c r="H21" s="11" t="e">
        <f>G21*B55/100</f>
        <v>#DIV/0!</v>
      </c>
      <c r="I21" s="11" t="e">
        <f>H21*B55/100</f>
        <v>#DIV/0!</v>
      </c>
      <c r="L21" s="77" t="s">
        <v>94</v>
      </c>
    </row>
    <row r="22" spans="3:16" ht="30" x14ac:dyDescent="0.25">
      <c r="C22" s="26" t="s">
        <v>23</v>
      </c>
      <c r="D22" s="23" t="e">
        <f>D17+D18+D19+D20-D21</f>
        <v>#REF!</v>
      </c>
      <c r="E22" s="23" t="e">
        <f>E17+E18+E19+E20-E21</f>
        <v>#REF!</v>
      </c>
      <c r="F22" s="23" t="e">
        <f>F17+F18-F19+F20-F21</f>
        <v>#REF!</v>
      </c>
      <c r="G22" s="23" t="e">
        <f t="shared" ref="G22:I22" si="10">G17+G18-G19+G20-G21</f>
        <v>#DIV/0!</v>
      </c>
      <c r="H22" s="23" t="e">
        <f t="shared" si="10"/>
        <v>#DIV/0!</v>
      </c>
      <c r="I22" s="23" t="e">
        <f t="shared" si="10"/>
        <v>#DIV/0!</v>
      </c>
      <c r="L22" s="77" t="s">
        <v>102</v>
      </c>
    </row>
    <row r="23" spans="3:16" ht="31.5" customHeight="1" x14ac:dyDescent="0.25">
      <c r="C23" s="26" t="s">
        <v>24</v>
      </c>
      <c r="D23" s="27" t="e">
        <f>(I22*1.03)/(0.16-0.03)</f>
        <v>#DIV/0!</v>
      </c>
      <c r="E23" s="28"/>
      <c r="F23" s="28"/>
      <c r="G23" s="28"/>
      <c r="H23" s="28"/>
      <c r="I23" s="29"/>
    </row>
    <row r="24" spans="3:16" ht="60" x14ac:dyDescent="0.25">
      <c r="C24" s="24" t="s">
        <v>25</v>
      </c>
      <c r="D24" s="30">
        <v>103</v>
      </c>
      <c r="E24" s="31"/>
      <c r="F24" s="31"/>
      <c r="G24" s="31"/>
      <c r="H24" s="31"/>
      <c r="I24" s="32"/>
      <c r="L24" s="77" t="s">
        <v>95</v>
      </c>
    </row>
    <row r="25" spans="3:16" ht="31.5" customHeight="1" x14ac:dyDescent="0.25">
      <c r="C25" s="24" t="s">
        <v>26</v>
      </c>
      <c r="D25" s="33"/>
      <c r="E25" s="34"/>
      <c r="F25" s="35"/>
      <c r="G25" s="36">
        <f>1/(1+N13/100)^1</f>
        <v>1</v>
      </c>
      <c r="H25" s="36">
        <f>1/(1+N13/100)^2</f>
        <v>1</v>
      </c>
      <c r="I25" s="36">
        <f>1/(1+N13/100)^3</f>
        <v>1</v>
      </c>
    </row>
    <row r="26" spans="3:16" ht="30" x14ac:dyDescent="0.25">
      <c r="C26" s="24" t="s">
        <v>27</v>
      </c>
      <c r="D26" s="37"/>
      <c r="E26" s="38"/>
      <c r="F26" s="39"/>
      <c r="G26" s="3" t="e">
        <f>G22*G25</f>
        <v>#DIV/0!</v>
      </c>
      <c r="H26" s="3" t="e">
        <f t="shared" ref="H26:I26" si="11">H22*H25</f>
        <v>#DIV/0!</v>
      </c>
      <c r="I26" s="3" t="e">
        <f t="shared" si="11"/>
        <v>#DIV/0!</v>
      </c>
    </row>
    <row r="27" spans="3:16" x14ac:dyDescent="0.25">
      <c r="C27" s="24" t="s">
        <v>28</v>
      </c>
      <c r="D27" s="40" t="e">
        <f>G26+H26+I26+D23</f>
        <v>#DIV/0!</v>
      </c>
      <c r="E27" s="41"/>
      <c r="F27" s="41"/>
      <c r="G27" s="41"/>
      <c r="H27" s="41"/>
      <c r="I27" s="42"/>
    </row>
    <row r="29" spans="3:16" x14ac:dyDescent="0.25">
      <c r="D29" s="83" t="s">
        <v>103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1" spans="3:16" x14ac:dyDescent="0.25">
      <c r="C31" s="25" t="s">
        <v>0</v>
      </c>
      <c r="D31" s="43">
        <v>2014</v>
      </c>
      <c r="E31" s="25">
        <v>2015</v>
      </c>
      <c r="F31" s="25">
        <v>2016</v>
      </c>
      <c r="G31" s="25">
        <v>2017</v>
      </c>
      <c r="H31" s="25">
        <v>2018</v>
      </c>
      <c r="I31" s="25">
        <v>2019</v>
      </c>
      <c r="J31" s="25">
        <v>2020</v>
      </c>
      <c r="K31" s="25">
        <v>2021</v>
      </c>
      <c r="L31" s="25">
        <v>2022</v>
      </c>
      <c r="M31" s="25">
        <v>2023</v>
      </c>
      <c r="N31" s="25">
        <v>2024</v>
      </c>
    </row>
    <row r="32" spans="3:16" x14ac:dyDescent="0.25">
      <c r="C32" s="25" t="s">
        <v>7</v>
      </c>
      <c r="D32" s="44"/>
      <c r="E32" s="45"/>
      <c r="F32" s="45"/>
      <c r="G32" s="45"/>
      <c r="H32" s="45"/>
      <c r="I32" s="45"/>
      <c r="J32" s="45"/>
      <c r="K32" s="45"/>
      <c r="L32" s="45"/>
      <c r="M32" s="45"/>
      <c r="N32" s="45"/>
    </row>
    <row r="33" spans="2:17" x14ac:dyDescent="0.25">
      <c r="C33" s="25" t="s">
        <v>29</v>
      </c>
      <c r="D33" s="46"/>
      <c r="E33" s="47" t="e">
        <f>E32/D32*100</f>
        <v>#DIV/0!</v>
      </c>
      <c r="F33" s="47" t="e">
        <f t="shared" ref="F33:N33" si="12">F32/E32*100</f>
        <v>#DIV/0!</v>
      </c>
      <c r="G33" s="47" t="e">
        <f t="shared" si="12"/>
        <v>#DIV/0!</v>
      </c>
      <c r="H33" s="47" t="e">
        <f t="shared" si="12"/>
        <v>#DIV/0!</v>
      </c>
      <c r="I33" s="47" t="e">
        <f t="shared" si="12"/>
        <v>#DIV/0!</v>
      </c>
      <c r="J33" s="47" t="e">
        <f t="shared" si="12"/>
        <v>#DIV/0!</v>
      </c>
      <c r="K33" s="47" t="e">
        <f t="shared" si="12"/>
        <v>#DIV/0!</v>
      </c>
      <c r="L33" s="47" t="e">
        <f t="shared" si="12"/>
        <v>#DIV/0!</v>
      </c>
      <c r="M33" s="47" t="e">
        <f t="shared" si="12"/>
        <v>#DIV/0!</v>
      </c>
      <c r="N33" s="47" t="e">
        <f t="shared" si="12"/>
        <v>#DIV/0!</v>
      </c>
    </row>
    <row r="34" spans="2:17" x14ac:dyDescent="0.25">
      <c r="C34" s="25" t="s">
        <v>30</v>
      </c>
      <c r="D34" s="48" t="e">
        <f>(F33+G33+H33+I33+J33+K33+L33+M33+N33)/10</f>
        <v>#DIV/0!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7" x14ac:dyDescent="0.25">
      <c r="C35" s="25" t="s">
        <v>10</v>
      </c>
      <c r="D35" s="44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2:17" x14ac:dyDescent="0.25">
      <c r="C36" s="25" t="s">
        <v>29</v>
      </c>
      <c r="D36" s="47"/>
      <c r="E36" s="47" t="e">
        <f>E35/D35*100</f>
        <v>#DIV/0!</v>
      </c>
      <c r="F36" s="47" t="e">
        <f t="shared" ref="F36:N36" si="13">F35/E35*100</f>
        <v>#DIV/0!</v>
      </c>
      <c r="G36" s="47" t="e">
        <f t="shared" si="13"/>
        <v>#DIV/0!</v>
      </c>
      <c r="H36" s="47" t="e">
        <f t="shared" si="13"/>
        <v>#DIV/0!</v>
      </c>
      <c r="I36" s="47" t="e">
        <f t="shared" si="13"/>
        <v>#DIV/0!</v>
      </c>
      <c r="J36" s="47" t="e">
        <f t="shared" si="13"/>
        <v>#DIV/0!</v>
      </c>
      <c r="K36" s="47" t="e">
        <f t="shared" si="13"/>
        <v>#DIV/0!</v>
      </c>
      <c r="L36" s="47" t="e">
        <f t="shared" si="13"/>
        <v>#DIV/0!</v>
      </c>
      <c r="M36" s="47" t="e">
        <f t="shared" si="13"/>
        <v>#DIV/0!</v>
      </c>
      <c r="N36" s="47" t="e">
        <f t="shared" si="13"/>
        <v>#DIV/0!</v>
      </c>
    </row>
    <row r="37" spans="2:17" x14ac:dyDescent="0.25">
      <c r="C37" s="25" t="s">
        <v>30</v>
      </c>
      <c r="D37" s="49" t="e">
        <f>(E36+F36+G36+H36+I36+J36+K36+L36+M36+N36)/10</f>
        <v>#DIV/0!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2:17" ht="30" x14ac:dyDescent="0.25">
      <c r="C38" s="50" t="s">
        <v>31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2:17" x14ac:dyDescent="0.25">
      <c r="C39" s="25" t="s">
        <v>29</v>
      </c>
      <c r="D39" s="25"/>
      <c r="E39" s="47" t="e">
        <f>E38/D38*100</f>
        <v>#DIV/0!</v>
      </c>
      <c r="F39" s="47" t="e">
        <f t="shared" ref="F39:N39" si="14">F38/E38*100</f>
        <v>#DIV/0!</v>
      </c>
      <c r="G39" s="47" t="e">
        <f t="shared" si="14"/>
        <v>#DIV/0!</v>
      </c>
      <c r="H39" s="47" t="e">
        <f t="shared" si="14"/>
        <v>#DIV/0!</v>
      </c>
      <c r="I39" s="47" t="e">
        <f t="shared" si="14"/>
        <v>#DIV/0!</v>
      </c>
      <c r="J39" s="47" t="e">
        <f t="shared" si="14"/>
        <v>#DIV/0!</v>
      </c>
      <c r="K39" s="47" t="e">
        <f t="shared" si="14"/>
        <v>#DIV/0!</v>
      </c>
      <c r="L39" s="47" t="e">
        <f t="shared" si="14"/>
        <v>#DIV/0!</v>
      </c>
      <c r="M39" s="47" t="e">
        <f t="shared" si="14"/>
        <v>#DIV/0!</v>
      </c>
      <c r="N39" s="47" t="e">
        <f t="shared" si="14"/>
        <v>#DIV/0!</v>
      </c>
    </row>
    <row r="40" spans="2:17" x14ac:dyDescent="0.25">
      <c r="C40" s="25" t="s">
        <v>30</v>
      </c>
      <c r="D40" s="52" t="e">
        <f>(E39+F39+G39+H39+I39+J39+K39+L39+M39+N39)/10</f>
        <v>#DIV/0!</v>
      </c>
      <c r="E40" s="53"/>
      <c r="F40" s="53"/>
      <c r="G40" s="53"/>
      <c r="H40" s="53"/>
      <c r="I40" s="53"/>
      <c r="J40" s="53"/>
      <c r="K40" s="53"/>
      <c r="L40" s="53"/>
      <c r="M40" s="53"/>
      <c r="N40" s="54"/>
    </row>
    <row r="41" spans="2:17" x14ac:dyDescent="0.25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2:17" x14ac:dyDescent="0.25">
      <c r="C42" s="25" t="s">
        <v>32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</row>
    <row r="43" spans="2:17" x14ac:dyDescent="0.25">
      <c r="C43" s="25" t="s">
        <v>33</v>
      </c>
      <c r="D43" s="25"/>
      <c r="E43" s="25"/>
      <c r="F43" s="25"/>
      <c r="G43" s="25"/>
      <c r="H43" s="25"/>
      <c r="I43" s="25"/>
      <c r="J43" s="25"/>
      <c r="K43" s="25"/>
      <c r="L43" s="25">
        <f>L42*0.1</f>
        <v>0</v>
      </c>
      <c r="M43" s="25">
        <f t="shared" ref="M43:N43" si="15">M42*0.1</f>
        <v>0</v>
      </c>
      <c r="N43" s="25">
        <f t="shared" si="15"/>
        <v>0</v>
      </c>
    </row>
    <row r="44" spans="2:17" x14ac:dyDescent="0.25">
      <c r="B44" t="s">
        <v>34</v>
      </c>
      <c r="C44" s="25" t="s">
        <v>35</v>
      </c>
      <c r="D44" s="25"/>
      <c r="E44" s="25"/>
      <c r="F44" s="25"/>
      <c r="G44" s="25"/>
      <c r="H44" s="25"/>
      <c r="I44" s="25"/>
      <c r="J44" s="45"/>
      <c r="K44" s="45"/>
      <c r="L44" s="45"/>
      <c r="M44" s="45"/>
      <c r="N44" s="45"/>
    </row>
    <row r="45" spans="2:17" x14ac:dyDescent="0.25">
      <c r="C45" s="25" t="s">
        <v>37</v>
      </c>
      <c r="D45" s="25"/>
      <c r="E45" s="25"/>
      <c r="F45" s="25"/>
      <c r="G45" s="25"/>
      <c r="H45" s="25"/>
      <c r="I45" s="25"/>
      <c r="J45" s="47" t="e">
        <f>J44/J32</f>
        <v>#DIV/0!</v>
      </c>
      <c r="K45" s="47" t="e">
        <f>K44/K32</f>
        <v>#DIV/0!</v>
      </c>
      <c r="L45" s="47" t="e">
        <f>L44/L32</f>
        <v>#DIV/0!</v>
      </c>
      <c r="M45" s="47" t="e">
        <f>M44/M32</f>
        <v>#DIV/0!</v>
      </c>
      <c r="N45" s="47" t="e">
        <f>N44/N32</f>
        <v>#DIV/0!</v>
      </c>
    </row>
    <row r="46" spans="2:17" x14ac:dyDescent="0.25">
      <c r="C46" s="25" t="s">
        <v>38</v>
      </c>
      <c r="D46" s="25"/>
      <c r="E46" s="25"/>
      <c r="F46" s="25"/>
      <c r="G46" s="25"/>
      <c r="H46" s="25"/>
      <c r="I46" s="25"/>
      <c r="J46" s="86" t="e">
        <f>(J45+K45+L45+M45+N45)/5</f>
        <v>#DIV/0!</v>
      </c>
      <c r="K46" s="86"/>
      <c r="L46" s="86"/>
      <c r="M46" s="86"/>
      <c r="N46" s="86"/>
      <c r="O46">
        <v>2025</v>
      </c>
      <c r="P46">
        <v>2026</v>
      </c>
      <c r="Q46">
        <v>2027</v>
      </c>
    </row>
    <row r="47" spans="2:17" x14ac:dyDescent="0.25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87" t="s">
        <v>39</v>
      </c>
      <c r="O47" s="55">
        <f>G5</f>
        <v>0</v>
      </c>
      <c r="P47" s="55">
        <f>H5</f>
        <v>0</v>
      </c>
      <c r="Q47" s="55">
        <f>I5</f>
        <v>0</v>
      </c>
    </row>
    <row r="48" spans="2:17" x14ac:dyDescent="0.25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87" t="s">
        <v>40</v>
      </c>
      <c r="O48" s="55" t="e">
        <f>O47*J46</f>
        <v>#DIV/0!</v>
      </c>
      <c r="P48" s="55" t="e">
        <f>P47*J46</f>
        <v>#DIV/0!</v>
      </c>
      <c r="Q48" s="55" t="e">
        <f>Q47*J46</f>
        <v>#DIV/0!</v>
      </c>
    </row>
    <row r="49" spans="1:17" ht="30" x14ac:dyDescent="0.25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50" t="s">
        <v>41</v>
      </c>
      <c r="O49" t="e">
        <f>O48-N44</f>
        <v>#DIV/0!</v>
      </c>
      <c r="P49" t="e">
        <f>P48-O48</f>
        <v>#DIV/0!</v>
      </c>
      <c r="Q49" t="e">
        <f>Q48-P48</f>
        <v>#DIV/0!</v>
      </c>
    </row>
    <row r="50" spans="1:17" x14ac:dyDescent="0.25">
      <c r="C50" s="25" t="s">
        <v>42</v>
      </c>
      <c r="D50" s="88"/>
      <c r="E50" s="88"/>
      <c r="F50" s="88"/>
      <c r="G50" s="88"/>
      <c r="H50" s="88"/>
      <c r="I50" s="88"/>
      <c r="J50" s="88"/>
      <c r="K50" s="89"/>
      <c r="L50" s="89"/>
      <c r="M50" s="89"/>
      <c r="N50" s="89"/>
    </row>
    <row r="51" spans="1:17" ht="30" x14ac:dyDescent="0.25">
      <c r="C51" s="50" t="s">
        <v>43</v>
      </c>
      <c r="D51" s="45"/>
      <c r="E51" s="45"/>
      <c r="F51" s="45"/>
      <c r="G51" s="45"/>
      <c r="H51" s="45"/>
      <c r="I51" s="45"/>
      <c r="J51" s="45"/>
      <c r="K51" s="25"/>
      <c r="L51" s="25"/>
      <c r="M51" s="25"/>
      <c r="N51" s="25"/>
    </row>
    <row r="52" spans="1:17" x14ac:dyDescent="0.25">
      <c r="C52" s="25" t="s">
        <v>44</v>
      </c>
      <c r="D52" s="25"/>
      <c r="E52" s="45">
        <f>E50-D50</f>
        <v>0</v>
      </c>
      <c r="F52" s="45">
        <f t="shared" ref="F52:N52" si="16">F50-E50</f>
        <v>0</v>
      </c>
      <c r="G52" s="45">
        <f t="shared" si="16"/>
        <v>0</v>
      </c>
      <c r="H52" s="45">
        <f t="shared" si="16"/>
        <v>0</v>
      </c>
      <c r="I52" s="45">
        <f t="shared" si="16"/>
        <v>0</v>
      </c>
      <c r="J52" s="45">
        <f t="shared" si="16"/>
        <v>0</v>
      </c>
      <c r="K52" s="45">
        <f t="shared" si="16"/>
        <v>0</v>
      </c>
      <c r="L52" s="45">
        <f t="shared" si="16"/>
        <v>0</v>
      </c>
      <c r="M52" s="45">
        <f t="shared" si="16"/>
        <v>0</v>
      </c>
      <c r="N52" s="45">
        <f t="shared" si="16"/>
        <v>0</v>
      </c>
    </row>
    <row r="53" spans="1:17" x14ac:dyDescent="0.25">
      <c r="A53" t="s">
        <v>45</v>
      </c>
      <c r="B53" s="9" t="e">
        <f>(E53+F53+G53+H53+I53+J53+K53+L53+M53+N53)/10</f>
        <v>#DIV/0!</v>
      </c>
      <c r="C53" s="25" t="s">
        <v>46</v>
      </c>
      <c r="D53" s="25"/>
      <c r="E53" s="47" t="e">
        <f>E50/D50*100</f>
        <v>#DIV/0!</v>
      </c>
      <c r="F53" s="47" t="e">
        <f t="shared" ref="F53:N53" si="17">F50/E50*100</f>
        <v>#DIV/0!</v>
      </c>
      <c r="G53" s="47" t="e">
        <f t="shared" si="17"/>
        <v>#DIV/0!</v>
      </c>
      <c r="H53" s="47" t="e">
        <f t="shared" si="17"/>
        <v>#DIV/0!</v>
      </c>
      <c r="I53" s="47" t="e">
        <f t="shared" si="17"/>
        <v>#DIV/0!</v>
      </c>
      <c r="J53" s="47" t="e">
        <f t="shared" si="17"/>
        <v>#DIV/0!</v>
      </c>
      <c r="K53" s="47" t="e">
        <f t="shared" si="17"/>
        <v>#DIV/0!</v>
      </c>
      <c r="L53" s="47" t="e">
        <f t="shared" si="17"/>
        <v>#DIV/0!</v>
      </c>
      <c r="M53" s="47" t="e">
        <f t="shared" si="17"/>
        <v>#DIV/0!</v>
      </c>
      <c r="N53" s="47" t="e">
        <f t="shared" si="17"/>
        <v>#DIV/0!</v>
      </c>
    </row>
    <row r="54" spans="1:17" ht="30" x14ac:dyDescent="0.25">
      <c r="C54" s="50" t="s">
        <v>47</v>
      </c>
      <c r="D54" s="25"/>
      <c r="E54" s="45">
        <f>E51-D51</f>
        <v>0</v>
      </c>
      <c r="F54" s="45">
        <f t="shared" ref="F54:N54" si="18">F51-E51</f>
        <v>0</v>
      </c>
      <c r="G54" s="45">
        <f t="shared" si="18"/>
        <v>0</v>
      </c>
      <c r="H54" s="45">
        <f t="shared" si="18"/>
        <v>0</v>
      </c>
      <c r="I54" s="45">
        <f t="shared" si="18"/>
        <v>0</v>
      </c>
      <c r="J54" s="45">
        <f t="shared" si="18"/>
        <v>0</v>
      </c>
      <c r="K54" s="45">
        <f t="shared" si="18"/>
        <v>0</v>
      </c>
      <c r="L54" s="45">
        <f t="shared" si="18"/>
        <v>0</v>
      </c>
      <c r="M54" s="45">
        <f t="shared" si="18"/>
        <v>0</v>
      </c>
      <c r="N54" s="45">
        <f t="shared" si="18"/>
        <v>0</v>
      </c>
    </row>
    <row r="55" spans="1:17" x14ac:dyDescent="0.25">
      <c r="A55" t="s">
        <v>48</v>
      </c>
      <c r="B55" s="9" t="e">
        <f>(E55+F55+G55+H55+I55+J55+K55+L55+M55+N55)/10</f>
        <v>#DIV/0!</v>
      </c>
      <c r="C55" s="25" t="s">
        <v>49</v>
      </c>
      <c r="D55" s="25"/>
      <c r="E55" s="47" t="e">
        <f>E51/D51*100</f>
        <v>#DIV/0!</v>
      </c>
      <c r="F55" s="47" t="e">
        <f t="shared" ref="F55:N55" si="19">F51/E51*100</f>
        <v>#DIV/0!</v>
      </c>
      <c r="G55" s="47" t="e">
        <f t="shared" si="19"/>
        <v>#DIV/0!</v>
      </c>
      <c r="H55" s="47" t="e">
        <f t="shared" si="19"/>
        <v>#DIV/0!</v>
      </c>
      <c r="I55" s="47" t="e">
        <f t="shared" si="19"/>
        <v>#DIV/0!</v>
      </c>
      <c r="J55" s="47" t="e">
        <f t="shared" si="19"/>
        <v>#DIV/0!</v>
      </c>
      <c r="K55" s="47" t="e">
        <f t="shared" si="19"/>
        <v>#DIV/0!</v>
      </c>
      <c r="L55" s="47" t="e">
        <f t="shared" si="19"/>
        <v>#DIV/0!</v>
      </c>
      <c r="M55" s="47" t="e">
        <f t="shared" si="19"/>
        <v>#DIV/0!</v>
      </c>
      <c r="N55" s="47" t="e">
        <f t="shared" si="19"/>
        <v>#DIV/0!</v>
      </c>
    </row>
    <row r="58" spans="1:17" ht="15.75" thickBot="1" x14ac:dyDescent="0.3"/>
    <row r="59" spans="1:17" ht="15.75" x14ac:dyDescent="0.25">
      <c r="C59" s="56" t="s">
        <v>50</v>
      </c>
      <c r="D59" s="57" t="s">
        <v>51</v>
      </c>
      <c r="E59" s="57" t="s">
        <v>51</v>
      </c>
    </row>
    <row r="60" spans="1:17" ht="31.5" x14ac:dyDescent="0.25">
      <c r="C60" s="58"/>
      <c r="D60" s="59" t="s">
        <v>52</v>
      </c>
      <c r="E60" s="59" t="s">
        <v>53</v>
      </c>
    </row>
    <row r="61" spans="1:17" ht="16.5" thickBot="1" x14ac:dyDescent="0.3">
      <c r="C61" s="60"/>
      <c r="D61" s="59" t="s">
        <v>54</v>
      </c>
      <c r="E61" s="61" t="s">
        <v>55</v>
      </c>
    </row>
    <row r="62" spans="1:17" ht="16.5" thickBot="1" x14ac:dyDescent="0.3">
      <c r="C62" s="62" t="s">
        <v>56</v>
      </c>
      <c r="D62" s="63"/>
      <c r="E62" s="61" t="s">
        <v>57</v>
      </c>
    </row>
    <row r="63" spans="1:17" ht="16.5" thickBot="1" x14ac:dyDescent="0.3">
      <c r="C63" s="64" t="s">
        <v>58</v>
      </c>
      <c r="D63" s="65"/>
      <c r="E63" s="61"/>
      <c r="I63" s="56" t="s">
        <v>59</v>
      </c>
      <c r="J63" s="66" t="s">
        <v>60</v>
      </c>
      <c r="K63" s="56" t="s">
        <v>61</v>
      </c>
      <c r="L63" s="66" t="s">
        <v>62</v>
      </c>
    </row>
    <row r="64" spans="1:17" ht="16.5" thickBot="1" x14ac:dyDescent="0.3">
      <c r="C64" s="64" t="s">
        <v>63</v>
      </c>
      <c r="D64" s="65"/>
      <c r="E64" s="61"/>
      <c r="I64" s="60"/>
      <c r="J64" s="67" t="s">
        <v>55</v>
      </c>
      <c r="K64" s="60"/>
      <c r="L64" s="67" t="s">
        <v>55</v>
      </c>
    </row>
    <row r="65" spans="3:12" ht="15.75" customHeight="1" thickBot="1" x14ac:dyDescent="0.3">
      <c r="C65" s="68" t="s">
        <v>64</v>
      </c>
      <c r="D65" s="69"/>
      <c r="E65" s="70"/>
      <c r="I65" s="64" t="s">
        <v>65</v>
      </c>
      <c r="J65" s="65" t="e">
        <f>D27</f>
        <v>#DIV/0!</v>
      </c>
      <c r="K65" s="84">
        <v>77</v>
      </c>
      <c r="L65" s="61" t="e">
        <f>J65*K65/100</f>
        <v>#DIV/0!</v>
      </c>
    </row>
    <row r="66" spans="3:12" ht="16.5" thickBot="1" x14ac:dyDescent="0.3">
      <c r="C66" s="71"/>
      <c r="D66" s="72"/>
      <c r="E66" s="72"/>
      <c r="I66" s="64" t="s">
        <v>66</v>
      </c>
      <c r="J66" s="85">
        <f>D82</f>
        <v>0</v>
      </c>
      <c r="K66" s="84">
        <v>23</v>
      </c>
      <c r="L66" s="61">
        <f>J66*K66/100</f>
        <v>0</v>
      </c>
    </row>
    <row r="67" spans="3:12" ht="32.25" thickBot="1" x14ac:dyDescent="0.3">
      <c r="C67" s="64" t="s">
        <v>67</v>
      </c>
      <c r="D67" s="65"/>
      <c r="E67" s="61"/>
      <c r="I67" s="64" t="s">
        <v>68</v>
      </c>
      <c r="J67" s="61" t="s">
        <v>57</v>
      </c>
      <c r="K67" s="61">
        <v>100</v>
      </c>
      <c r="L67" s="61" t="e">
        <f>L65+L66</f>
        <v>#DIV/0!</v>
      </c>
    </row>
    <row r="68" spans="3:12" ht="16.5" thickBot="1" x14ac:dyDescent="0.3">
      <c r="C68" s="64" t="s">
        <v>69</v>
      </c>
      <c r="D68" s="65"/>
      <c r="E68" s="61"/>
    </row>
    <row r="69" spans="3:12" ht="16.5" thickBot="1" x14ac:dyDescent="0.3">
      <c r="C69" s="64" t="s">
        <v>70</v>
      </c>
      <c r="D69" s="65"/>
      <c r="E69" s="61"/>
    </row>
    <row r="70" spans="3:12" ht="16.5" thickBot="1" x14ac:dyDescent="0.3">
      <c r="C70" s="64" t="s">
        <v>71</v>
      </c>
      <c r="D70" s="65"/>
      <c r="E70" s="61"/>
    </row>
    <row r="71" spans="3:12" ht="16.5" thickBot="1" x14ac:dyDescent="0.3">
      <c r="C71" s="64" t="s">
        <v>72</v>
      </c>
      <c r="D71" s="65"/>
      <c r="E71" s="61"/>
    </row>
    <row r="72" spans="3:12" ht="16.5" thickBot="1" x14ac:dyDescent="0.3">
      <c r="C72" s="64" t="s">
        <v>73</v>
      </c>
      <c r="D72" s="65"/>
      <c r="E72" s="61"/>
    </row>
    <row r="73" spans="3:12" ht="32.25" thickBot="1" x14ac:dyDescent="0.3">
      <c r="C73" s="64" t="s">
        <v>74</v>
      </c>
      <c r="D73" s="65"/>
      <c r="E73" s="61"/>
    </row>
    <row r="74" spans="3:12" ht="16.5" thickBot="1" x14ac:dyDescent="0.3">
      <c r="C74" s="64" t="s">
        <v>75</v>
      </c>
      <c r="D74" s="61"/>
      <c r="E74" s="61"/>
    </row>
    <row r="75" spans="3:12" ht="32.25" thickBot="1" x14ac:dyDescent="0.3">
      <c r="C75" s="64" t="s">
        <v>76</v>
      </c>
      <c r="D75" s="65"/>
      <c r="E75" s="61"/>
    </row>
    <row r="76" spans="3:12" ht="32.25" thickBot="1" x14ac:dyDescent="0.3">
      <c r="C76" s="64" t="s">
        <v>77</v>
      </c>
      <c r="D76" s="65"/>
      <c r="E76" s="61"/>
    </row>
    <row r="77" spans="3:12" ht="32.25" thickBot="1" x14ac:dyDescent="0.3">
      <c r="C77" s="64" t="s">
        <v>78</v>
      </c>
      <c r="D77" s="65"/>
      <c r="E77" s="61"/>
    </row>
    <row r="78" spans="3:12" ht="16.5" thickBot="1" x14ac:dyDescent="0.3">
      <c r="C78" s="64" t="s">
        <v>79</v>
      </c>
      <c r="D78" s="65"/>
      <c r="E78" s="61"/>
    </row>
    <row r="79" spans="3:12" ht="16.5" thickBot="1" x14ac:dyDescent="0.3">
      <c r="C79" s="62" t="s">
        <v>80</v>
      </c>
      <c r="D79" s="73"/>
      <c r="E79" s="61"/>
    </row>
    <row r="80" spans="3:12" ht="15.75" customHeight="1" x14ac:dyDescent="0.25">
      <c r="C80" s="68" t="s">
        <v>81</v>
      </c>
      <c r="D80" s="69"/>
      <c r="E80" s="69"/>
    </row>
    <row r="81" spans="3:5" ht="15.75" customHeight="1" thickBot="1" x14ac:dyDescent="0.3">
      <c r="C81" s="71"/>
      <c r="D81" s="72"/>
      <c r="E81" s="72"/>
    </row>
    <row r="82" spans="3:5" ht="16.5" thickBot="1" x14ac:dyDescent="0.3">
      <c r="C82" s="64" t="s">
        <v>82</v>
      </c>
      <c r="D82" s="74"/>
      <c r="E82" s="75"/>
    </row>
  </sheetData>
  <mergeCells count="35">
    <mergeCell ref="D82:E82"/>
    <mergeCell ref="N16:P16"/>
    <mergeCell ref="N17:P17"/>
    <mergeCell ref="N18:P18"/>
    <mergeCell ref="N19:P19"/>
    <mergeCell ref="D29:N29"/>
    <mergeCell ref="C65:C66"/>
    <mergeCell ref="D65:D66"/>
    <mergeCell ref="E65:E66"/>
    <mergeCell ref="C80:C81"/>
    <mergeCell ref="D80:D81"/>
    <mergeCell ref="E80:E81"/>
    <mergeCell ref="D34:N34"/>
    <mergeCell ref="D37:N37"/>
    <mergeCell ref="D40:N40"/>
    <mergeCell ref="J46:N46"/>
    <mergeCell ref="C59:C61"/>
    <mergeCell ref="I63:I64"/>
    <mergeCell ref="K63:K64"/>
    <mergeCell ref="I9:I10"/>
    <mergeCell ref="C16:G16"/>
    <mergeCell ref="D23:I23"/>
    <mergeCell ref="D24:I24"/>
    <mergeCell ref="D25:F26"/>
    <mergeCell ref="D27:I27"/>
    <mergeCell ref="C3:C4"/>
    <mergeCell ref="D3:F3"/>
    <mergeCell ref="G3:I3"/>
    <mergeCell ref="J3:J4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 sizeWithCells="1">
              <from>
                <xdr:col>11</xdr:col>
                <xdr:colOff>0</xdr:colOff>
                <xdr:row>14</xdr:row>
                <xdr:rowOff>0</xdr:rowOff>
              </from>
              <to>
                <xdr:col>11</xdr:col>
                <xdr:colOff>2628900</xdr:colOff>
                <xdr:row>15</xdr:row>
                <xdr:rowOff>47625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 sizeWithCells="1">
              <from>
                <xdr:col>11</xdr:col>
                <xdr:colOff>266700</xdr:colOff>
                <xdr:row>24</xdr:row>
                <xdr:rowOff>0</xdr:rowOff>
              </from>
              <to>
                <xdr:col>11</xdr:col>
                <xdr:colOff>1514475</xdr:colOff>
                <xdr:row>25</xdr:row>
                <xdr:rowOff>342900</xdr:rowOff>
              </to>
            </anchor>
          </objectPr>
        </oleObject>
      </mc:Choice>
      <mc:Fallback>
        <oleObject progId="Equation.3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PGAU</dc:creator>
  <cp:lastModifiedBy>PGAU</cp:lastModifiedBy>
  <dcterms:created xsi:type="dcterms:W3CDTF">2025-11-14T07:29:21Z</dcterms:created>
  <dcterms:modified xsi:type="dcterms:W3CDTF">2025-11-14T07:47:16Z</dcterms:modified>
</cp:coreProperties>
</file>